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/>
  <mc:AlternateContent xmlns:mc="http://schemas.openxmlformats.org/markup-compatibility/2006">
    <mc:Choice Requires="x15">
      <x15ac:absPath xmlns:x15ac="http://schemas.microsoft.com/office/spreadsheetml/2010/11/ac" url="C:\Users\Client4\Downloads\"/>
    </mc:Choice>
  </mc:AlternateContent>
  <xr:revisionPtr revIDLastSave="0" documentId="13_ncr:1_{9732DB41-2742-4EF4-A647-179393CC2BCC}" xr6:coauthVersionLast="36" xr6:coauthVersionMax="36" xr10:uidLastSave="{00000000-0000-0000-0000-000000000000}"/>
  <bookViews>
    <workbookView xWindow="0" yWindow="0" windowWidth="28800" windowHeight="11625" tabRatio="500" xr2:uid="{00000000-000D-0000-FFFF-FFFF00000000}"/>
  </bookViews>
  <sheets>
    <sheet name="Tabelle1" sheetId="1" r:id="rId1"/>
    <sheet name="A_BERATUNG" sheetId="2" r:id="rId2"/>
    <sheet name="B_ABSCHLUSS" sheetId="3" r:id="rId3"/>
    <sheet name="C_BUCHHALTUNG" sheetId="4" r:id="rId4"/>
  </sheets>
  <calcPr calcId="191029"/>
</workbook>
</file>

<file path=xl/calcChain.xml><?xml version="1.0" encoding="utf-8"?>
<calcChain xmlns="http://schemas.openxmlformats.org/spreadsheetml/2006/main">
  <c r="H33" i="1" l="1"/>
  <c r="H32" i="1"/>
  <c r="H31" i="1"/>
  <c r="H30" i="1"/>
  <c r="K30" i="1"/>
  <c r="H20" i="1"/>
  <c r="H19" i="1"/>
  <c r="H18" i="1"/>
  <c r="H17" i="1"/>
  <c r="H8" i="1"/>
  <c r="H7" i="1"/>
  <c r="H6" i="1"/>
  <c r="J30" i="1" l="1"/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3" i="4"/>
  <c r="B4" i="4"/>
  <c r="B5" i="4"/>
  <c r="B6" i="4"/>
  <c r="B7" i="4"/>
  <c r="B8" i="4"/>
  <c r="B9" i="4"/>
  <c r="B10" i="4"/>
  <c r="B11" i="4"/>
  <c r="B12" i="4"/>
  <c r="H28" i="1" s="1"/>
  <c r="B13" i="4"/>
  <c r="B14" i="4"/>
  <c r="B15" i="4"/>
  <c r="B16" i="4"/>
  <c r="B17" i="4"/>
  <c r="B18" i="4"/>
  <c r="B19" i="4"/>
  <c r="B20" i="4"/>
  <c r="B21" i="4"/>
  <c r="B22" i="4"/>
  <c r="B23" i="4"/>
  <c r="B24" i="4"/>
  <c r="I7" i="1"/>
  <c r="J7" i="1"/>
  <c r="L7" i="1"/>
  <c r="H16" i="1"/>
  <c r="I16" i="1" s="1"/>
  <c r="J16" i="1"/>
  <c r="L16" i="1"/>
  <c r="I18" i="1"/>
  <c r="J18" i="1"/>
  <c r="L18" i="1"/>
  <c r="I20" i="1"/>
  <c r="J20" i="1"/>
  <c r="L20" i="1"/>
  <c r="I29" i="1"/>
  <c r="J29" i="1"/>
  <c r="K29" i="1"/>
  <c r="L29" i="1"/>
  <c r="I30" i="1"/>
  <c r="L30" i="1"/>
  <c r="I32" i="1"/>
  <c r="J32" i="1"/>
  <c r="L32" i="1"/>
  <c r="J28" i="1" l="1"/>
  <c r="L28" i="1"/>
  <c r="I28" i="1"/>
  <c r="K28" i="1"/>
  <c r="J17" i="1"/>
  <c r="L17" i="1"/>
  <c r="I17" i="1"/>
  <c r="K17" i="1"/>
  <c r="J6" i="1"/>
  <c r="L6" i="1"/>
  <c r="I6" i="1"/>
  <c r="K6" i="1"/>
  <c r="J8" i="1"/>
  <c r="L8" i="1"/>
  <c r="I8" i="1"/>
  <c r="K8" i="1"/>
  <c r="K32" i="1"/>
  <c r="K20" i="1"/>
  <c r="K18" i="1"/>
  <c r="K16" i="1"/>
  <c r="K7" i="1"/>
  <c r="J31" i="1" l="1"/>
  <c r="L31" i="1"/>
  <c r="I31" i="1"/>
  <c r="K31" i="1"/>
  <c r="J33" i="1"/>
  <c r="L33" i="1"/>
  <c r="L34" i="1" s="1"/>
  <c r="L36" i="1" s="1"/>
  <c r="I33" i="1"/>
  <c r="K33" i="1"/>
  <c r="I9" i="1"/>
  <c r="I11" i="1" s="1"/>
  <c r="J9" i="1"/>
  <c r="J11" i="1" s="1"/>
  <c r="J34" i="1"/>
  <c r="J36" i="1" s="1"/>
  <c r="J19" i="1"/>
  <c r="J21" i="1" s="1"/>
  <c r="J23" i="1" s="1"/>
  <c r="L19" i="1"/>
  <c r="I19" i="1"/>
  <c r="I21" i="1" s="1"/>
  <c r="I23" i="1" s="1"/>
  <c r="K19" i="1"/>
  <c r="K21" i="1" s="1"/>
  <c r="K23" i="1" s="1"/>
  <c r="K9" i="1"/>
  <c r="K11" i="1" s="1"/>
  <c r="L9" i="1"/>
  <c r="L11" i="1" s="1"/>
  <c r="L21" i="1"/>
  <c r="L23" i="1" s="1"/>
  <c r="K34" i="1" l="1"/>
  <c r="K36" i="1" s="1"/>
  <c r="I34" i="1"/>
  <c r="I36" i="1" s="1"/>
  <c r="I24" i="1"/>
  <c r="J24" i="1"/>
  <c r="K24" i="1"/>
  <c r="I37" i="1"/>
  <c r="L37" i="1"/>
  <c r="L24" i="1"/>
  <c r="K12" i="1"/>
  <c r="J37" i="1"/>
  <c r="I12" i="1"/>
  <c r="K37" i="1"/>
  <c r="L12" i="1"/>
  <c r="J12" i="1"/>
</calcChain>
</file>

<file path=xl/sharedStrings.xml><?xml version="1.0" encoding="utf-8"?>
<sst xmlns="http://schemas.openxmlformats.org/spreadsheetml/2006/main" count="137" uniqueCount="61">
  <si>
    <t>Alexander Schur</t>
  </si>
  <si>
    <t>Arbeitnehmer-Ehegatten</t>
  </si>
  <si>
    <t>Vorschrift StBVV</t>
  </si>
  <si>
    <t>Tätigkeit</t>
  </si>
  <si>
    <t>Geg.-Wert</t>
  </si>
  <si>
    <t>GW mind.</t>
  </si>
  <si>
    <t>GW tats.</t>
  </si>
  <si>
    <t>Geb.-Rahmen</t>
  </si>
  <si>
    <t>Geb.-Satz</t>
  </si>
  <si>
    <t>volle Geb.</t>
  </si>
  <si>
    <t>Mindestgeb.</t>
  </si>
  <si>
    <t>Mittelgeb.</t>
  </si>
  <si>
    <t>Höchstgeb.</t>
  </si>
  <si>
    <t>Geb. tats.</t>
  </si>
  <si>
    <t>§ 24 Abs. 1 Nr. 1</t>
  </si>
  <si>
    <t>Est-Erkl. ohne Ek-Erm.</t>
  </si>
  <si>
    <t>Se. der pos. Ek.</t>
  </si>
  <si>
    <t>1-6/10</t>
  </si>
  <si>
    <t>§ 27 Abs. 1</t>
  </si>
  <si>
    <t>Erm. Überschuss Anl. N</t>
  </si>
  <si>
    <t>Se. Einn. od. WK</t>
  </si>
  <si>
    <t>1-12/20</t>
  </si>
  <si>
    <t>Nettosumme</t>
  </si>
  <si>
    <t>§ 16</t>
  </si>
  <si>
    <t>Auslagen pauschal</t>
  </si>
  <si>
    <t>20 EUR bzw. 20 %</t>
  </si>
  <si>
    <t>Umsatzsteuer</t>
  </si>
  <si>
    <t>Bruttobetrag</t>
  </si>
  <si>
    <t>Unternehmer ohne Arbeitnehmer</t>
  </si>
  <si>
    <t>§ 33 Abs. 1</t>
  </si>
  <si>
    <t>Buchführung</t>
  </si>
  <si>
    <t>J.-Ums. o. Aufw.</t>
  </si>
  <si>
    <t>ohne</t>
  </si>
  <si>
    <t>2-12/10</t>
  </si>
  <si>
    <t>§ 25 Abs. 1</t>
  </si>
  <si>
    <t>Ermittlung EÜR</t>
  </si>
  <si>
    <t>Se. Einn. o. Aus.</t>
  </si>
  <si>
    <t>5-30/10</t>
  </si>
  <si>
    <t>§ 24 Abs. 1 Nr. 8</t>
  </si>
  <si>
    <t>USt-JE</t>
  </si>
  <si>
    <t>10 % der Entgelte</t>
  </si>
  <si>
    <t>1-8/10</t>
  </si>
  <si>
    <t>§ 24 Abs. 1 Nr. 5</t>
  </si>
  <si>
    <t>GewStE</t>
  </si>
  <si>
    <t>Gewerbeertrag</t>
  </si>
  <si>
    <t>Unternehmer mit Arbeitnehmern</t>
  </si>
  <si>
    <t>§ 34 Abs. 2</t>
  </si>
  <si>
    <t>Lohnabrechnung</t>
  </si>
  <si>
    <t>Festgebühr je AN</t>
  </si>
  <si>
    <t>5-28 EUR</t>
  </si>
  <si>
    <t>Hinweise auf Fehler oder sonstige Anregungen an:</t>
  </si>
  <si>
    <t>info</t>
  </si>
  <si>
    <t>AT</t>
  </si>
  <si>
    <t>steuerberater-schur.de</t>
  </si>
  <si>
    <t>GG bis</t>
  </si>
  <si>
    <t>GG ab</t>
  </si>
  <si>
    <t>volle Geb</t>
  </si>
  <si>
    <t>auf KJ gerechnet</t>
  </si>
  <si>
    <t>für 2 AN auf KJ gerechnet</t>
  </si>
  <si>
    <t>je KJ</t>
  </si>
  <si>
    <t>Berechnungshilfe Gebühren ab 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</si>
</sst>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Protection="1"/>
    <xf numFmtId="0" fontId="1" fillId="0" borderId="0" xfId="0" applyFont="1" applyProtection="1"/>
    <xf numFmtId="3" fontId="0" fillId="0" borderId="0" xfId="0" applyNumberFormat="1" applyProtection="1"/>
    <xf numFmtId="3" fontId="0" fillId="2" borderId="0" xfId="0" applyNumberFormat="1" applyFill="1" applyProtection="1">
      <protection locked="0"/>
    </xf>
    <xf numFmtId="164" fontId="0" fillId="2" borderId="0" xfId="0" applyNumberFormat="1" applyFill="1" applyProtection="1">
      <protection locked="0"/>
    </xf>
    <xf numFmtId="4" fontId="0" fillId="0" borderId="0" xfId="0" applyNumberFormat="1" applyProtection="1"/>
    <xf numFmtId="0" fontId="0" fillId="0" borderId="0" xfId="0" applyFont="1" applyAlignment="1" applyProtection="1">
      <alignment horizontal="right"/>
    </xf>
    <xf numFmtId="4" fontId="1" fillId="0" borderId="0" xfId="0" applyNumberFormat="1" applyFont="1" applyProtection="1"/>
    <xf numFmtId="3" fontId="0" fillId="2" borderId="0" xfId="0" applyNumberFormat="1" applyFill="1" applyAlignment="1" applyProtection="1">
      <alignment horizontal="right"/>
      <protection locked="0"/>
    </xf>
    <xf numFmtId="0" fontId="0" fillId="0" borderId="1" xfId="0" applyFont="1" applyBorder="1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3" xfId="0" applyBorder="1" applyProtection="1"/>
    <xf numFmtId="2" fontId="0" fillId="0" borderId="0" xfId="0" applyNumberFormat="1" applyProtection="1"/>
    <xf numFmtId="0" fontId="0" fillId="0" borderId="4" xfId="0" applyFont="1" applyBorder="1" applyAlignment="1" applyProtection="1">
      <alignment wrapText="1"/>
    </xf>
    <xf numFmtId="0" fontId="0" fillId="0" borderId="0" xfId="0" applyAlignment="1" applyProtection="1">
      <alignment wrapText="1"/>
    </xf>
    <xf numFmtId="4" fontId="0" fillId="0" borderId="5" xfId="0" applyNumberFormat="1" applyBorder="1" applyProtection="1"/>
    <xf numFmtId="4" fontId="1" fillId="0" borderId="5" xfId="0" applyNumberFormat="1" applyFont="1" applyBorder="1" applyProtection="1"/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Alignment="1" applyProtection="1">
      <alignment horizontal="center"/>
    </xf>
    <xf numFmtId="4" fontId="0" fillId="0" borderId="8" xfId="0" applyNumberFormat="1" applyBorder="1" applyProtection="1"/>
    <xf numFmtId="0" fontId="0" fillId="0" borderId="0" xfId="0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9"/>
  <sheetViews>
    <sheetView tabSelected="1" zoomScaleNormal="100" workbookViewId="0">
      <selection activeCell="E6" sqref="E6"/>
    </sheetView>
  </sheetViews>
  <sheetFormatPr baseColWidth="10" defaultRowHeight="15" x14ac:dyDescent="0.25"/>
  <cols>
    <col min="1" max="1" width="16.140625" style="1" customWidth="1"/>
    <col min="2" max="2" width="20.7109375" style="1" customWidth="1"/>
    <col min="3" max="3" width="16.140625" style="1" customWidth="1"/>
    <col min="4" max="4" width="9.5703125" style="1" customWidth="1"/>
    <col min="5" max="5" width="10.42578125" style="1" customWidth="1"/>
    <col min="6" max="6" width="12.7109375" style="1" customWidth="1"/>
    <col min="7" max="7" width="10" style="1" customWidth="1"/>
    <col min="8" max="8" width="11.42578125" style="1" customWidth="1"/>
    <col min="9" max="9" width="11.7109375" style="1" customWidth="1"/>
    <col min="10" max="11" width="10.85546875" style="1" customWidth="1"/>
    <col min="12" max="13" width="10.28515625" style="1" customWidth="1"/>
    <col min="14" max="14" width="12.5703125" style="1" customWidth="1"/>
    <col min="15" max="256" width="10.28515625" style="1" customWidth="1"/>
    <col min="257" max="16384" width="11.42578125" style="1"/>
  </cols>
  <sheetData>
    <row r="1" spans="1:13" x14ac:dyDescent="0.25">
      <c r="A1" s="1" t="s">
        <v>0</v>
      </c>
    </row>
    <row r="2" spans="1:13" x14ac:dyDescent="0.25">
      <c r="A2" s="2" t="s">
        <v>60</v>
      </c>
    </row>
    <row r="4" spans="1:13" x14ac:dyDescent="0.25">
      <c r="A4" s="2" t="s">
        <v>1</v>
      </c>
    </row>
    <row r="5" spans="1:13" x14ac:dyDescent="0.25">
      <c r="A5" s="19" t="s">
        <v>2</v>
      </c>
      <c r="B5" s="19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19" t="s">
        <v>10</v>
      </c>
      <c r="J5" s="19" t="s">
        <v>11</v>
      </c>
      <c r="K5" s="19" t="s">
        <v>12</v>
      </c>
      <c r="L5" s="20" t="s">
        <v>13</v>
      </c>
    </row>
    <row r="6" spans="1:13" x14ac:dyDescent="0.25">
      <c r="A6" s="1" t="s">
        <v>14</v>
      </c>
      <c r="B6" s="1" t="s">
        <v>15</v>
      </c>
      <c r="C6" s="1" t="s">
        <v>16</v>
      </c>
      <c r="D6" s="3">
        <v>8000</v>
      </c>
      <c r="E6" s="4">
        <v>58000</v>
      </c>
      <c r="F6" s="1" t="s">
        <v>17</v>
      </c>
      <c r="G6" s="5">
        <v>1.5</v>
      </c>
      <c r="H6" s="6">
        <f>VLOOKUP(IF(E6&gt;D6,E6,D6),A_BERATUNG!$B$1:$C$50,2,1)</f>
        <v>1320</v>
      </c>
      <c r="I6" s="6">
        <f>$H6/10*1</f>
        <v>132</v>
      </c>
      <c r="J6" s="6">
        <f>$H6/10*3.5</f>
        <v>462</v>
      </c>
      <c r="K6" s="6">
        <f>$H6/10*6</f>
        <v>792</v>
      </c>
      <c r="L6" s="17">
        <f>$H6/10*G6</f>
        <v>198</v>
      </c>
    </row>
    <row r="7" spans="1:13" x14ac:dyDescent="0.25">
      <c r="A7" s="1" t="s">
        <v>18</v>
      </c>
      <c r="B7" s="1" t="s">
        <v>19</v>
      </c>
      <c r="C7" s="1" t="s">
        <v>20</v>
      </c>
      <c r="D7" s="3">
        <v>8000</v>
      </c>
      <c r="E7" s="4">
        <v>30000</v>
      </c>
      <c r="F7" s="1" t="s">
        <v>21</v>
      </c>
      <c r="G7" s="5">
        <v>2</v>
      </c>
      <c r="H7" s="6">
        <f>VLOOKUP(IF(E7&gt;D7,E7,D7),A_BERATUNG!$B$1:$C$50,2,1)</f>
        <v>892</v>
      </c>
      <c r="I7" s="6">
        <f t="shared" ref="I7:I8" si="0">$H7/20*1</f>
        <v>44.6</v>
      </c>
      <c r="J7" s="6">
        <f t="shared" ref="J7:J8" si="1">$H7/20*6.5</f>
        <v>289.90000000000003</v>
      </c>
      <c r="K7" s="6">
        <f t="shared" ref="K7:K8" si="2">$H7/20*12</f>
        <v>535.20000000000005</v>
      </c>
      <c r="L7" s="17">
        <f t="shared" ref="L7:L8" si="3">$H7/20*G7</f>
        <v>89.2</v>
      </c>
    </row>
    <row r="8" spans="1:13" x14ac:dyDescent="0.25">
      <c r="A8" s="1" t="s">
        <v>18</v>
      </c>
      <c r="B8" s="1" t="s">
        <v>19</v>
      </c>
      <c r="C8" s="1" t="s">
        <v>20</v>
      </c>
      <c r="D8" s="3">
        <v>8000</v>
      </c>
      <c r="E8" s="4">
        <v>30000</v>
      </c>
      <c r="F8" s="1" t="s">
        <v>21</v>
      </c>
      <c r="G8" s="5">
        <v>2</v>
      </c>
      <c r="H8" s="6">
        <f>VLOOKUP(IF(E8&gt;D8,E8,D8),A_BERATUNG!$B$1:$C$50,2,1)</f>
        <v>892</v>
      </c>
      <c r="I8" s="6">
        <f t="shared" si="0"/>
        <v>44.6</v>
      </c>
      <c r="J8" s="6">
        <f t="shared" si="1"/>
        <v>289.90000000000003</v>
      </c>
      <c r="K8" s="6">
        <f t="shared" si="2"/>
        <v>535.20000000000005</v>
      </c>
      <c r="L8" s="17">
        <f t="shared" si="3"/>
        <v>89.2</v>
      </c>
    </row>
    <row r="9" spans="1:13" x14ac:dyDescent="0.25">
      <c r="H9" s="7" t="s">
        <v>22</v>
      </c>
      <c r="I9" s="6">
        <f>SUM(I6:I8)</f>
        <v>221.2</v>
      </c>
      <c r="J9" s="6">
        <f>SUM(J6:J8)</f>
        <v>1041.8000000000002</v>
      </c>
      <c r="K9" s="6">
        <f>SUM(K6:K8)</f>
        <v>1862.4</v>
      </c>
      <c r="L9" s="17">
        <f>SUM(L6:L8)</f>
        <v>376.4</v>
      </c>
    </row>
    <row r="10" spans="1:13" x14ac:dyDescent="0.25">
      <c r="A10" s="1" t="s">
        <v>23</v>
      </c>
      <c r="B10" s="1" t="s">
        <v>24</v>
      </c>
      <c r="C10" s="1" t="s">
        <v>25</v>
      </c>
      <c r="I10" s="6">
        <v>20</v>
      </c>
      <c r="J10" s="6">
        <v>20</v>
      </c>
      <c r="K10" s="6">
        <v>20</v>
      </c>
      <c r="L10" s="17">
        <v>20</v>
      </c>
    </row>
    <row r="11" spans="1:13" x14ac:dyDescent="0.25">
      <c r="H11" s="7" t="s">
        <v>26</v>
      </c>
      <c r="I11" s="6">
        <f>(I9+I10)*0.19</f>
        <v>45.827999999999996</v>
      </c>
      <c r="J11" s="6">
        <f t="shared" ref="J11:L11" si="4">(J9+J10)*0.19</f>
        <v>201.74200000000005</v>
      </c>
      <c r="K11" s="21">
        <f t="shared" si="4"/>
        <v>357.65600000000001</v>
      </c>
      <c r="L11" s="6">
        <f t="shared" si="4"/>
        <v>75.316000000000003</v>
      </c>
    </row>
    <row r="12" spans="1:13" x14ac:dyDescent="0.25">
      <c r="H12" s="7" t="s">
        <v>27</v>
      </c>
      <c r="I12" s="8">
        <f>SUM(I9:I11)</f>
        <v>287.02799999999996</v>
      </c>
      <c r="J12" s="8">
        <f>SUM(J9:J11)</f>
        <v>1263.5420000000001</v>
      </c>
      <c r="K12" s="8">
        <f>SUM(K9:K11)</f>
        <v>2240.056</v>
      </c>
      <c r="L12" s="18">
        <f>SUM(L9:L11)</f>
        <v>471.71600000000001</v>
      </c>
      <c r="M12" s="1" t="s">
        <v>59</v>
      </c>
    </row>
    <row r="14" spans="1:13" x14ac:dyDescent="0.25">
      <c r="A14" s="2" t="s">
        <v>28</v>
      </c>
    </row>
    <row r="15" spans="1:13" x14ac:dyDescent="0.25">
      <c r="A15" s="19" t="s">
        <v>2</v>
      </c>
      <c r="B15" s="19" t="s">
        <v>3</v>
      </c>
      <c r="C15" s="19" t="s">
        <v>4</v>
      </c>
      <c r="D15" s="19" t="s">
        <v>5</v>
      </c>
      <c r="E15" s="19" t="s">
        <v>6</v>
      </c>
      <c r="F15" s="19" t="s">
        <v>7</v>
      </c>
      <c r="G15" s="19" t="s">
        <v>8</v>
      </c>
      <c r="H15" s="19" t="s">
        <v>9</v>
      </c>
      <c r="I15" s="19" t="s">
        <v>10</v>
      </c>
      <c r="J15" s="19" t="s">
        <v>11</v>
      </c>
      <c r="K15" s="19" t="s">
        <v>12</v>
      </c>
      <c r="L15" s="20" t="s">
        <v>13</v>
      </c>
    </row>
    <row r="16" spans="1:13" x14ac:dyDescent="0.25">
      <c r="A16" s="1" t="s">
        <v>29</v>
      </c>
      <c r="B16" s="1" t="s">
        <v>30</v>
      </c>
      <c r="C16" s="1" t="s">
        <v>31</v>
      </c>
      <c r="D16" s="22" t="s">
        <v>32</v>
      </c>
      <c r="E16" s="4">
        <v>30000</v>
      </c>
      <c r="F16" s="1" t="s">
        <v>33</v>
      </c>
      <c r="G16" s="5">
        <v>7</v>
      </c>
      <c r="H16" s="6">
        <f>VLOOKUP(E16,C_BUCHHALTUNG!$B$1:$C$24,2,1)</f>
        <v>102</v>
      </c>
      <c r="I16" s="6">
        <f>$H16/10*2*12</f>
        <v>244.79999999999998</v>
      </c>
      <c r="J16" s="6">
        <f>$H16/10*7*12</f>
        <v>856.8</v>
      </c>
      <c r="K16" s="6">
        <f>$H16/10*12*12</f>
        <v>1468.8</v>
      </c>
      <c r="L16" s="17">
        <f>$H16/10*G16*12</f>
        <v>856.8</v>
      </c>
      <c r="M16" s="1" t="s">
        <v>57</v>
      </c>
    </row>
    <row r="17" spans="1:13" x14ac:dyDescent="0.25">
      <c r="A17" s="1" t="s">
        <v>34</v>
      </c>
      <c r="B17" s="1" t="s">
        <v>35</v>
      </c>
      <c r="C17" s="1" t="s">
        <v>36</v>
      </c>
      <c r="D17" s="3">
        <v>17500</v>
      </c>
      <c r="E17" s="4">
        <v>30000</v>
      </c>
      <c r="F17" s="1" t="s">
        <v>37</v>
      </c>
      <c r="G17" s="5">
        <v>17.5</v>
      </c>
      <c r="H17" s="6">
        <f>VLOOKUP(IF(E17&gt;D17,E17,D17),B_ABSCHLUSS!$B$1:$C$62,2,1)</f>
        <v>203</v>
      </c>
      <c r="I17" s="6">
        <f>$H17/10*5</f>
        <v>101.5</v>
      </c>
      <c r="J17" s="6">
        <f>$H17/10*17.5</f>
        <v>355.25</v>
      </c>
      <c r="K17" s="6">
        <f>$H17/10*30</f>
        <v>609</v>
      </c>
      <c r="L17" s="17">
        <f t="shared" ref="L17:L20" si="5">$H17/10*G17</f>
        <v>355.25</v>
      </c>
    </row>
    <row r="18" spans="1:13" x14ac:dyDescent="0.25">
      <c r="A18" s="1" t="s">
        <v>38</v>
      </c>
      <c r="B18" s="1" t="s">
        <v>39</v>
      </c>
      <c r="C18" s="1" t="s">
        <v>40</v>
      </c>
      <c r="D18" s="3">
        <v>8000</v>
      </c>
      <c r="E18" s="4">
        <v>8000</v>
      </c>
      <c r="F18" s="1" t="s">
        <v>41</v>
      </c>
      <c r="G18" s="5">
        <v>4.5</v>
      </c>
      <c r="H18" s="6">
        <f>VLOOKUP(IF(E18&gt;D18,E18,D18),A_BERATUNG!$B$1:$C$50,2,1)</f>
        <v>485</v>
      </c>
      <c r="I18" s="6">
        <f t="shared" ref="I18:I20" si="6">$H18/10*1</f>
        <v>48.5</v>
      </c>
      <c r="J18" s="6">
        <f>$H18/10*4.5</f>
        <v>218.25</v>
      </c>
      <c r="K18" s="6">
        <f>$H18/10*8</f>
        <v>388</v>
      </c>
      <c r="L18" s="17">
        <f t="shared" si="5"/>
        <v>218.25</v>
      </c>
    </row>
    <row r="19" spans="1:13" x14ac:dyDescent="0.25">
      <c r="A19" s="1" t="s">
        <v>42</v>
      </c>
      <c r="B19" s="1" t="s">
        <v>43</v>
      </c>
      <c r="C19" s="1" t="s">
        <v>44</v>
      </c>
      <c r="D19" s="3">
        <v>8000</v>
      </c>
      <c r="E19" s="4">
        <v>20000</v>
      </c>
      <c r="F19" s="1" t="s">
        <v>17</v>
      </c>
      <c r="G19" s="5">
        <v>3.5</v>
      </c>
      <c r="H19" s="6">
        <f>VLOOKUP(IF(E19&gt;D19,E19,D19),A_BERATUNG!$B$1:$C$50,2,1)</f>
        <v>759</v>
      </c>
      <c r="I19" s="6">
        <f t="shared" si="6"/>
        <v>75.900000000000006</v>
      </c>
      <c r="J19" s="6">
        <f t="shared" ref="J19:J20" si="7">$H19/10*3.5</f>
        <v>265.65000000000003</v>
      </c>
      <c r="K19" s="6">
        <f t="shared" ref="K19:K20" si="8">$H19/10*6</f>
        <v>455.40000000000003</v>
      </c>
      <c r="L19" s="17">
        <f t="shared" si="5"/>
        <v>265.65000000000003</v>
      </c>
    </row>
    <row r="20" spans="1:13" x14ac:dyDescent="0.25">
      <c r="A20" s="1" t="s">
        <v>14</v>
      </c>
      <c r="B20" s="1" t="s">
        <v>15</v>
      </c>
      <c r="C20" s="1" t="s">
        <v>16</v>
      </c>
      <c r="D20" s="3">
        <v>8000</v>
      </c>
      <c r="E20" s="4">
        <v>20000</v>
      </c>
      <c r="F20" s="1" t="s">
        <v>17</v>
      </c>
      <c r="G20" s="5">
        <v>3.5</v>
      </c>
      <c r="H20" s="6">
        <f>VLOOKUP(IF(E20&gt;D20,E20,D20),A_BERATUNG!$B$1:$C$50,2,1)</f>
        <v>759</v>
      </c>
      <c r="I20" s="6">
        <f t="shared" si="6"/>
        <v>75.900000000000006</v>
      </c>
      <c r="J20" s="6">
        <f t="shared" si="7"/>
        <v>265.65000000000003</v>
      </c>
      <c r="K20" s="6">
        <f t="shared" si="8"/>
        <v>455.40000000000003</v>
      </c>
      <c r="L20" s="17">
        <f t="shared" si="5"/>
        <v>265.65000000000003</v>
      </c>
    </row>
    <row r="21" spans="1:13" x14ac:dyDescent="0.25">
      <c r="H21" s="7" t="s">
        <v>22</v>
      </c>
      <c r="I21" s="6">
        <f>SUM(I16:I20)</f>
        <v>546.59999999999991</v>
      </c>
      <c r="J21" s="6">
        <f>SUM(J16:J20)</f>
        <v>1961.6000000000001</v>
      </c>
      <c r="K21" s="6">
        <f>SUM(K16:K20)</f>
        <v>3376.6000000000004</v>
      </c>
      <c r="L21" s="17">
        <f>SUM(L16:L20)</f>
        <v>1961.6000000000001</v>
      </c>
    </row>
    <row r="22" spans="1:13" x14ac:dyDescent="0.25">
      <c r="A22" s="1" t="s">
        <v>23</v>
      </c>
      <c r="B22" s="1" t="s">
        <v>24</v>
      </c>
      <c r="C22" s="1" t="s">
        <v>25</v>
      </c>
      <c r="I22" s="6">
        <v>20</v>
      </c>
      <c r="J22" s="6">
        <v>20</v>
      </c>
      <c r="K22" s="6">
        <v>20</v>
      </c>
      <c r="L22" s="17">
        <v>20</v>
      </c>
    </row>
    <row r="23" spans="1:13" x14ac:dyDescent="0.25">
      <c r="H23" s="7" t="s">
        <v>26</v>
      </c>
      <c r="I23" s="6">
        <f>(I21+I22)*0.19</f>
        <v>107.65399999999998</v>
      </c>
      <c r="J23" s="6">
        <f t="shared" ref="J23:L23" si="9">(J21+J22)*0.19</f>
        <v>376.50400000000002</v>
      </c>
      <c r="K23" s="21">
        <f t="shared" si="9"/>
        <v>645.35400000000004</v>
      </c>
      <c r="L23" s="6">
        <f t="shared" si="9"/>
        <v>376.50400000000002</v>
      </c>
    </row>
    <row r="24" spans="1:13" x14ac:dyDescent="0.25">
      <c r="H24" s="7" t="s">
        <v>27</v>
      </c>
      <c r="I24" s="8">
        <f>SUM(I21:I23)</f>
        <v>674.25399999999991</v>
      </c>
      <c r="J24" s="8">
        <f>SUM(J21:J23)</f>
        <v>2358.1040000000003</v>
      </c>
      <c r="K24" s="8">
        <f>SUM(K21:K23)</f>
        <v>4041.9540000000006</v>
      </c>
      <c r="L24" s="18">
        <f>SUM(L21:L23)</f>
        <v>2358.1040000000003</v>
      </c>
      <c r="M24" s="1" t="s">
        <v>59</v>
      </c>
    </row>
    <row r="26" spans="1:13" x14ac:dyDescent="0.25">
      <c r="A26" s="2" t="s">
        <v>45</v>
      </c>
    </row>
    <row r="27" spans="1:13" x14ac:dyDescent="0.25">
      <c r="A27" s="19" t="s">
        <v>2</v>
      </c>
      <c r="B27" s="19" t="s">
        <v>3</v>
      </c>
      <c r="C27" s="19" t="s">
        <v>4</v>
      </c>
      <c r="D27" s="19" t="s">
        <v>5</v>
      </c>
      <c r="E27" s="19" t="s">
        <v>6</v>
      </c>
      <c r="F27" s="19" t="s">
        <v>7</v>
      </c>
      <c r="G27" s="19" t="s">
        <v>8</v>
      </c>
      <c r="H27" s="19" t="s">
        <v>9</v>
      </c>
      <c r="I27" s="19" t="s">
        <v>10</v>
      </c>
      <c r="J27" s="19" t="s">
        <v>11</v>
      </c>
      <c r="K27" s="19" t="s">
        <v>12</v>
      </c>
      <c r="L27" s="20" t="s">
        <v>13</v>
      </c>
    </row>
    <row r="28" spans="1:13" x14ac:dyDescent="0.25">
      <c r="A28" s="1" t="s">
        <v>29</v>
      </c>
      <c r="B28" s="1" t="s">
        <v>30</v>
      </c>
      <c r="C28" s="1" t="s">
        <v>31</v>
      </c>
      <c r="D28" s="22" t="s">
        <v>32</v>
      </c>
      <c r="E28" s="4">
        <v>100000</v>
      </c>
      <c r="F28" s="1" t="s">
        <v>33</v>
      </c>
      <c r="G28" s="5">
        <v>9.5</v>
      </c>
      <c r="H28" s="6">
        <f>VLOOKUP(E28,C_BUCHHALTUNG!$B$1:$C$24,2,1)</f>
        <v>177</v>
      </c>
      <c r="I28" s="6">
        <f>$H28/10*2*12</f>
        <v>424.79999999999995</v>
      </c>
      <c r="J28" s="6">
        <f>$H28/10*7*12</f>
        <v>1486.8</v>
      </c>
      <c r="K28" s="6">
        <f>$H28/10*12*12</f>
        <v>2548.7999999999997</v>
      </c>
      <c r="L28" s="17">
        <f>$H28/10*G28*12</f>
        <v>2017.8000000000002</v>
      </c>
      <c r="M28" s="1" t="s">
        <v>57</v>
      </c>
    </row>
    <row r="29" spans="1:13" x14ac:dyDescent="0.25">
      <c r="A29" s="1" t="s">
        <v>46</v>
      </c>
      <c r="B29" s="1" t="s">
        <v>47</v>
      </c>
      <c r="C29" s="1" t="s">
        <v>48</v>
      </c>
      <c r="D29" s="22" t="s">
        <v>32</v>
      </c>
      <c r="E29" s="9">
        <v>2</v>
      </c>
      <c r="F29" s="1" t="s">
        <v>49</v>
      </c>
      <c r="G29" s="5">
        <v>15</v>
      </c>
      <c r="H29" s="6"/>
      <c r="I29" s="6">
        <f>5*$E29*12</f>
        <v>120</v>
      </c>
      <c r="J29" s="6">
        <f>16.5*$E29*12</f>
        <v>396</v>
      </c>
      <c r="K29" s="6">
        <f>28*$E29*12</f>
        <v>672</v>
      </c>
      <c r="L29" s="17">
        <f>G29*$E29*12</f>
        <v>360</v>
      </c>
      <c r="M29" s="1" t="s">
        <v>58</v>
      </c>
    </row>
    <row r="30" spans="1:13" x14ac:dyDescent="0.25">
      <c r="A30" s="1" t="s">
        <v>34</v>
      </c>
      <c r="B30" s="1" t="s">
        <v>35</v>
      </c>
      <c r="C30" s="1" t="s">
        <v>36</v>
      </c>
      <c r="D30" s="3">
        <v>17500</v>
      </c>
      <c r="E30" s="4">
        <v>100000</v>
      </c>
      <c r="F30" s="1" t="s">
        <v>37</v>
      </c>
      <c r="G30" s="5">
        <v>17.5</v>
      </c>
      <c r="H30" s="6">
        <f>VLOOKUP(IF(E30&gt;D30,E30,D30),B_ABSCHLUSS!$B$1:$C$62,2,1)</f>
        <v>348</v>
      </c>
      <c r="I30" s="6">
        <f>$H30/10*5</f>
        <v>174</v>
      </c>
      <c r="J30" s="6">
        <f>$H30/10*17.5</f>
        <v>609</v>
      </c>
      <c r="K30" s="6">
        <f>$H30/10*30</f>
        <v>1044</v>
      </c>
      <c r="L30" s="17">
        <f t="shared" ref="L30:L33" si="10">$H30/10*G30</f>
        <v>609</v>
      </c>
    </row>
    <row r="31" spans="1:13" x14ac:dyDescent="0.25">
      <c r="A31" s="1" t="s">
        <v>38</v>
      </c>
      <c r="B31" s="1" t="s">
        <v>39</v>
      </c>
      <c r="C31" s="1" t="s">
        <v>40</v>
      </c>
      <c r="D31" s="3">
        <v>8000</v>
      </c>
      <c r="E31" s="4">
        <v>10000</v>
      </c>
      <c r="F31" s="1" t="s">
        <v>41</v>
      </c>
      <c r="G31" s="5">
        <v>4.5</v>
      </c>
      <c r="H31" s="6">
        <f>VLOOKUP(IF(E31&gt;D31,E31,D31),A_BERATUNG!$B$1:$C$50,2,1)</f>
        <v>571</v>
      </c>
      <c r="I31" s="6">
        <f t="shared" ref="I31:I33" si="11">$H31/10*1</f>
        <v>57.1</v>
      </c>
      <c r="J31" s="6">
        <f>$H31/10*4.5</f>
        <v>256.95</v>
      </c>
      <c r="K31" s="6">
        <f>$H31/10*8</f>
        <v>456.8</v>
      </c>
      <c r="L31" s="17">
        <f t="shared" si="10"/>
        <v>256.95</v>
      </c>
    </row>
    <row r="32" spans="1:13" x14ac:dyDescent="0.25">
      <c r="A32" s="1" t="s">
        <v>42</v>
      </c>
      <c r="B32" s="1" t="s">
        <v>43</v>
      </c>
      <c r="C32" s="1" t="s">
        <v>44</v>
      </c>
      <c r="D32" s="3">
        <v>8000</v>
      </c>
      <c r="E32" s="4">
        <v>40000</v>
      </c>
      <c r="F32" s="1" t="s">
        <v>17</v>
      </c>
      <c r="G32" s="5">
        <v>3.5</v>
      </c>
      <c r="H32" s="6">
        <f>VLOOKUP(IF(E32&gt;D32,E32,D32),A_BERATUNG!$B$1:$C$50,2,1)</f>
        <v>1061</v>
      </c>
      <c r="I32" s="6">
        <f t="shared" si="11"/>
        <v>106.1</v>
      </c>
      <c r="J32" s="6">
        <f t="shared" ref="J32:J33" si="12">$H32/10*3.5</f>
        <v>371.34999999999997</v>
      </c>
      <c r="K32" s="6">
        <f t="shared" ref="K32:K33" si="13">$H32/10*6</f>
        <v>636.59999999999991</v>
      </c>
      <c r="L32" s="17">
        <f t="shared" si="10"/>
        <v>371.34999999999997</v>
      </c>
    </row>
    <row r="33" spans="1:13" x14ac:dyDescent="0.25">
      <c r="A33" s="1" t="s">
        <v>14</v>
      </c>
      <c r="B33" s="1" t="s">
        <v>15</v>
      </c>
      <c r="C33" s="1" t="s">
        <v>16</v>
      </c>
      <c r="D33" s="3">
        <v>8000</v>
      </c>
      <c r="E33" s="4">
        <v>40000</v>
      </c>
      <c r="F33" s="1" t="s">
        <v>17</v>
      </c>
      <c r="G33" s="5">
        <v>3.5</v>
      </c>
      <c r="H33" s="6">
        <f>VLOOKUP(IF(E33&gt;D33,E33,D33),A_BERATUNG!$B$1:$C$50,2,1)</f>
        <v>1061</v>
      </c>
      <c r="I33" s="6">
        <f t="shared" si="11"/>
        <v>106.1</v>
      </c>
      <c r="J33" s="6">
        <f t="shared" si="12"/>
        <v>371.34999999999997</v>
      </c>
      <c r="K33" s="6">
        <f t="shared" si="13"/>
        <v>636.59999999999991</v>
      </c>
      <c r="L33" s="17">
        <f t="shared" si="10"/>
        <v>371.34999999999997</v>
      </c>
    </row>
    <row r="34" spans="1:13" x14ac:dyDescent="0.25">
      <c r="H34" s="7" t="s">
        <v>22</v>
      </c>
      <c r="I34" s="6">
        <f>SUM(I28:I33)</f>
        <v>988.1</v>
      </c>
      <c r="J34" s="6">
        <f>SUM(J28:J33)</f>
        <v>3491.45</v>
      </c>
      <c r="K34" s="6">
        <f>SUM(K28:K33)</f>
        <v>5994.7999999999993</v>
      </c>
      <c r="L34" s="17">
        <f>SUM(L28:L33)</f>
        <v>3986.45</v>
      </c>
    </row>
    <row r="35" spans="1:13" x14ac:dyDescent="0.25">
      <c r="A35" s="1" t="s">
        <v>23</v>
      </c>
      <c r="B35" s="1" t="s">
        <v>24</v>
      </c>
      <c r="C35" s="1" t="s">
        <v>25</v>
      </c>
      <c r="I35" s="6">
        <v>20</v>
      </c>
      <c r="J35" s="6">
        <v>20</v>
      </c>
      <c r="K35" s="6">
        <v>20</v>
      </c>
      <c r="L35" s="17">
        <v>20</v>
      </c>
    </row>
    <row r="36" spans="1:13" x14ac:dyDescent="0.25">
      <c r="H36" s="7" t="s">
        <v>26</v>
      </c>
      <c r="I36" s="6">
        <f>(I34+I35)*0.19</f>
        <v>191.53900000000002</v>
      </c>
      <c r="J36" s="6">
        <f t="shared" ref="J36:L36" si="14">(J34+J35)*0.19</f>
        <v>667.17549999999994</v>
      </c>
      <c r="K36" s="21">
        <f t="shared" si="14"/>
        <v>1142.8119999999999</v>
      </c>
      <c r="L36" s="6">
        <f t="shared" si="14"/>
        <v>761.22550000000001</v>
      </c>
    </row>
    <row r="37" spans="1:13" x14ac:dyDescent="0.25">
      <c r="H37" s="7" t="s">
        <v>27</v>
      </c>
      <c r="I37" s="8">
        <f>SUM(I34:I36)</f>
        <v>1199.6390000000001</v>
      </c>
      <c r="J37" s="8">
        <f>SUM(J34:J36)</f>
        <v>4178.6255000000001</v>
      </c>
      <c r="K37" s="8">
        <f>SUM(K34:K36)</f>
        <v>7157.6119999999992</v>
      </c>
      <c r="L37" s="18">
        <f>SUM(L34:L36)</f>
        <v>4767.6754999999994</v>
      </c>
      <c r="M37" s="1" t="s">
        <v>59</v>
      </c>
    </row>
    <row r="39" spans="1:13" x14ac:dyDescent="0.25">
      <c r="B39" s="1" t="s">
        <v>50</v>
      </c>
      <c r="E39" s="10" t="s">
        <v>51</v>
      </c>
      <c r="F39" s="11" t="s">
        <v>52</v>
      </c>
      <c r="G39" s="12" t="s">
        <v>53</v>
      </c>
      <c r="H39" s="13"/>
    </row>
  </sheetData>
  <sheetProtection sheet="1" selectLockedCells="1"/>
  <pageMargins left="0.78740157480314965" right="0.78740157480314965" top="0.78740157480314965" bottom="0.78740157480314965" header="0.39370078740157483" footer="0.39370078740157483"/>
  <pageSetup paperSize="9" scale="74" firstPageNumber="0" orientation="landscape" horizontalDpi="300" verticalDpi="300" r:id="rId1"/>
  <headerFooter alignWithMargins="0">
    <oddFooter>&amp;L&amp;8Berechnungshilfe StBVV-Gebühren&amp;C&amp;8(c) Alexander Schur - www.steuerberater-schur.de&amp;R&amp;8V1.1 vom 10.01.2021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Q50"/>
  <sheetViews>
    <sheetView workbookViewId="0"/>
  </sheetViews>
  <sheetFormatPr baseColWidth="10" defaultRowHeight="15" x14ac:dyDescent="0.25"/>
  <cols>
    <col min="1" max="1" width="9" style="14" customWidth="1"/>
    <col min="2" max="2" width="7" style="14" customWidth="1"/>
    <col min="3" max="3" width="9.42578125" style="1" customWidth="1"/>
    <col min="4" max="251" width="10.28515625" style="1" customWidth="1"/>
    <col min="252" max="256" width="10.28515625" customWidth="1"/>
  </cols>
  <sheetData>
    <row r="1" spans="1:3" x14ac:dyDescent="0.25">
      <c r="A1" s="15" t="s">
        <v>54</v>
      </c>
      <c r="B1" s="15" t="s">
        <v>55</v>
      </c>
      <c r="C1" s="15" t="s">
        <v>56</v>
      </c>
    </row>
    <row r="2" spans="1:3" x14ac:dyDescent="0.25">
      <c r="A2" s="16">
        <v>300</v>
      </c>
      <c r="B2" s="16">
        <v>0</v>
      </c>
      <c r="C2" s="1">
        <v>29</v>
      </c>
    </row>
    <row r="3" spans="1:3" x14ac:dyDescent="0.25">
      <c r="A3" s="16">
        <v>600</v>
      </c>
      <c r="B3" s="16">
        <f t="shared" ref="B3:B50" si="0">A2+1</f>
        <v>301</v>
      </c>
      <c r="C3" s="1">
        <v>53</v>
      </c>
    </row>
    <row r="4" spans="1:3" x14ac:dyDescent="0.25">
      <c r="A4" s="16">
        <v>900</v>
      </c>
      <c r="B4" s="16">
        <f t="shared" si="0"/>
        <v>601</v>
      </c>
      <c r="C4" s="1">
        <v>76</v>
      </c>
    </row>
    <row r="5" spans="1:3" x14ac:dyDescent="0.25">
      <c r="A5" s="16">
        <v>1200</v>
      </c>
      <c r="B5" s="16">
        <f t="shared" si="0"/>
        <v>901</v>
      </c>
      <c r="C5" s="1">
        <v>100</v>
      </c>
    </row>
    <row r="6" spans="1:3" x14ac:dyDescent="0.25">
      <c r="A6" s="16">
        <v>1500</v>
      </c>
      <c r="B6" s="16">
        <f t="shared" si="0"/>
        <v>1201</v>
      </c>
      <c r="C6" s="1">
        <v>123</v>
      </c>
    </row>
    <row r="7" spans="1:3" x14ac:dyDescent="0.25">
      <c r="A7" s="16">
        <v>2000</v>
      </c>
      <c r="B7" s="16">
        <f t="shared" si="0"/>
        <v>1501</v>
      </c>
      <c r="C7" s="1">
        <v>157</v>
      </c>
    </row>
    <row r="8" spans="1:3" x14ac:dyDescent="0.25">
      <c r="A8" s="16">
        <v>2500</v>
      </c>
      <c r="B8" s="16">
        <f t="shared" si="0"/>
        <v>2001</v>
      </c>
      <c r="C8" s="1">
        <v>189</v>
      </c>
    </row>
    <row r="9" spans="1:3" x14ac:dyDescent="0.25">
      <c r="A9" s="16">
        <v>3000</v>
      </c>
      <c r="B9" s="16">
        <f t="shared" si="0"/>
        <v>2501</v>
      </c>
      <c r="C9" s="1">
        <v>222</v>
      </c>
    </row>
    <row r="10" spans="1:3" x14ac:dyDescent="0.25">
      <c r="A10" s="16">
        <v>3500</v>
      </c>
      <c r="B10" s="16">
        <f t="shared" si="0"/>
        <v>3001</v>
      </c>
      <c r="C10" s="1">
        <v>255</v>
      </c>
    </row>
    <row r="11" spans="1:3" x14ac:dyDescent="0.25">
      <c r="A11" s="16">
        <v>4000</v>
      </c>
      <c r="B11" s="16">
        <f t="shared" si="0"/>
        <v>3501</v>
      </c>
      <c r="C11" s="1">
        <v>288</v>
      </c>
    </row>
    <row r="12" spans="1:3" x14ac:dyDescent="0.25">
      <c r="A12" s="16">
        <v>4500</v>
      </c>
      <c r="B12" s="16">
        <f t="shared" si="0"/>
        <v>4001</v>
      </c>
      <c r="C12" s="1">
        <v>321</v>
      </c>
    </row>
    <row r="13" spans="1:3" x14ac:dyDescent="0.25">
      <c r="A13" s="16">
        <v>5000</v>
      </c>
      <c r="B13" s="16">
        <f t="shared" si="0"/>
        <v>4501</v>
      </c>
      <c r="C13" s="1">
        <v>354</v>
      </c>
    </row>
    <row r="14" spans="1:3" x14ac:dyDescent="0.25">
      <c r="A14" s="16">
        <v>6000</v>
      </c>
      <c r="B14" s="16">
        <f t="shared" si="0"/>
        <v>5001</v>
      </c>
      <c r="C14" s="1">
        <v>398</v>
      </c>
    </row>
    <row r="15" spans="1:3" x14ac:dyDescent="0.25">
      <c r="A15" s="16">
        <v>7000</v>
      </c>
      <c r="B15" s="16">
        <f t="shared" si="0"/>
        <v>6001</v>
      </c>
      <c r="C15" s="1">
        <v>441</v>
      </c>
    </row>
    <row r="16" spans="1:3" x14ac:dyDescent="0.25">
      <c r="A16" s="16">
        <v>8000</v>
      </c>
      <c r="B16" s="16">
        <f t="shared" si="0"/>
        <v>7001</v>
      </c>
      <c r="C16" s="1">
        <v>485</v>
      </c>
    </row>
    <row r="17" spans="1:3" x14ac:dyDescent="0.25">
      <c r="A17" s="16">
        <v>9000</v>
      </c>
      <c r="B17" s="16">
        <f t="shared" si="0"/>
        <v>8001</v>
      </c>
      <c r="C17" s="1">
        <v>528</v>
      </c>
    </row>
    <row r="18" spans="1:3" x14ac:dyDescent="0.25">
      <c r="A18" s="16">
        <v>10000</v>
      </c>
      <c r="B18" s="16">
        <f t="shared" si="0"/>
        <v>9001</v>
      </c>
      <c r="C18" s="1">
        <v>571</v>
      </c>
    </row>
    <row r="19" spans="1:3" x14ac:dyDescent="0.25">
      <c r="A19" s="16">
        <v>13000</v>
      </c>
      <c r="B19" s="16">
        <f t="shared" si="0"/>
        <v>10001</v>
      </c>
      <c r="C19" s="1">
        <v>618</v>
      </c>
    </row>
    <row r="20" spans="1:3" x14ac:dyDescent="0.25">
      <c r="A20" s="16">
        <v>16000</v>
      </c>
      <c r="B20" s="16">
        <f t="shared" si="0"/>
        <v>13001</v>
      </c>
      <c r="C20" s="1">
        <v>665</v>
      </c>
    </row>
    <row r="21" spans="1:3" x14ac:dyDescent="0.25">
      <c r="A21" s="16">
        <v>19000</v>
      </c>
      <c r="B21" s="16">
        <f t="shared" si="0"/>
        <v>16001</v>
      </c>
      <c r="C21" s="1">
        <v>712</v>
      </c>
    </row>
    <row r="22" spans="1:3" x14ac:dyDescent="0.25">
      <c r="A22" s="16">
        <v>22000</v>
      </c>
      <c r="B22" s="16">
        <f t="shared" si="0"/>
        <v>19001</v>
      </c>
      <c r="C22" s="1">
        <v>759</v>
      </c>
    </row>
    <row r="23" spans="1:3" x14ac:dyDescent="0.25">
      <c r="A23" s="16">
        <v>25000</v>
      </c>
      <c r="B23" s="16">
        <f t="shared" si="0"/>
        <v>22001</v>
      </c>
      <c r="C23" s="1">
        <v>806</v>
      </c>
    </row>
    <row r="24" spans="1:3" x14ac:dyDescent="0.25">
      <c r="A24" s="16">
        <v>30000</v>
      </c>
      <c r="B24" s="16">
        <f t="shared" si="0"/>
        <v>25001</v>
      </c>
      <c r="C24" s="1">
        <v>892</v>
      </c>
    </row>
    <row r="25" spans="1:3" x14ac:dyDescent="0.25">
      <c r="A25" s="16">
        <v>35000</v>
      </c>
      <c r="B25" s="16">
        <f t="shared" si="0"/>
        <v>30001</v>
      </c>
      <c r="C25" s="1">
        <v>977</v>
      </c>
    </row>
    <row r="26" spans="1:3" x14ac:dyDescent="0.25">
      <c r="A26" s="16">
        <v>40000</v>
      </c>
      <c r="B26" s="16">
        <f t="shared" si="0"/>
        <v>35001</v>
      </c>
      <c r="C26" s="1">
        <v>1061</v>
      </c>
    </row>
    <row r="27" spans="1:3" x14ac:dyDescent="0.25">
      <c r="A27" s="16">
        <v>45000</v>
      </c>
      <c r="B27" s="16">
        <f t="shared" si="0"/>
        <v>40001</v>
      </c>
      <c r="C27" s="1">
        <v>1146</v>
      </c>
    </row>
    <row r="28" spans="1:3" x14ac:dyDescent="0.25">
      <c r="A28" s="16">
        <v>50000</v>
      </c>
      <c r="B28" s="16">
        <f t="shared" si="0"/>
        <v>45001</v>
      </c>
      <c r="C28" s="1">
        <v>1230</v>
      </c>
    </row>
    <row r="29" spans="1:3" x14ac:dyDescent="0.25">
      <c r="A29" s="16">
        <v>65000</v>
      </c>
      <c r="B29" s="16">
        <f t="shared" si="0"/>
        <v>50001</v>
      </c>
      <c r="C29" s="1">
        <v>1320</v>
      </c>
    </row>
    <row r="30" spans="1:3" x14ac:dyDescent="0.25">
      <c r="A30" s="16">
        <v>80000</v>
      </c>
      <c r="B30" s="16">
        <f t="shared" si="0"/>
        <v>65001</v>
      </c>
      <c r="C30" s="1">
        <v>1411</v>
      </c>
    </row>
    <row r="31" spans="1:3" x14ac:dyDescent="0.25">
      <c r="A31" s="16">
        <v>95000</v>
      </c>
      <c r="B31" s="16">
        <f t="shared" si="0"/>
        <v>80001</v>
      </c>
      <c r="C31" s="1">
        <v>1502</v>
      </c>
    </row>
    <row r="32" spans="1:3" x14ac:dyDescent="0.25">
      <c r="A32" s="16">
        <v>110000</v>
      </c>
      <c r="B32" s="16">
        <f t="shared" si="0"/>
        <v>95001</v>
      </c>
      <c r="C32" s="1">
        <v>1593</v>
      </c>
    </row>
    <row r="33" spans="1:3" x14ac:dyDescent="0.25">
      <c r="A33" s="16">
        <v>125000</v>
      </c>
      <c r="B33" s="16">
        <f t="shared" si="0"/>
        <v>110001</v>
      </c>
      <c r="C33" s="1">
        <v>1683</v>
      </c>
    </row>
    <row r="34" spans="1:3" x14ac:dyDescent="0.25">
      <c r="A34" s="16">
        <v>140000</v>
      </c>
      <c r="B34" s="16">
        <f t="shared" si="0"/>
        <v>125001</v>
      </c>
      <c r="C34" s="1">
        <v>1773</v>
      </c>
    </row>
    <row r="35" spans="1:3" x14ac:dyDescent="0.25">
      <c r="A35" s="16">
        <v>155000</v>
      </c>
      <c r="B35" s="16">
        <f t="shared" si="0"/>
        <v>140001</v>
      </c>
      <c r="C35" s="1">
        <v>1864</v>
      </c>
    </row>
    <row r="36" spans="1:3" x14ac:dyDescent="0.25">
      <c r="A36" s="16">
        <v>170000</v>
      </c>
      <c r="B36" s="16">
        <f t="shared" si="0"/>
        <v>155001</v>
      </c>
      <c r="C36" s="1">
        <v>1954</v>
      </c>
    </row>
    <row r="37" spans="1:3" x14ac:dyDescent="0.25">
      <c r="A37" s="16">
        <v>185000</v>
      </c>
      <c r="B37" s="16">
        <f t="shared" si="0"/>
        <v>170001</v>
      </c>
      <c r="C37" s="1">
        <v>2045</v>
      </c>
    </row>
    <row r="38" spans="1:3" x14ac:dyDescent="0.25">
      <c r="A38" s="16">
        <v>200000</v>
      </c>
      <c r="B38" s="16">
        <f t="shared" si="0"/>
        <v>185001</v>
      </c>
      <c r="C38" s="1">
        <v>2136</v>
      </c>
    </row>
    <row r="39" spans="1:3" x14ac:dyDescent="0.25">
      <c r="A39" s="16">
        <v>230000</v>
      </c>
      <c r="B39" s="16">
        <f t="shared" si="0"/>
        <v>200001</v>
      </c>
      <c r="C39" s="1">
        <v>2275</v>
      </c>
    </row>
    <row r="40" spans="1:3" x14ac:dyDescent="0.25">
      <c r="A40" s="16">
        <v>260000</v>
      </c>
      <c r="B40" s="16">
        <f t="shared" si="0"/>
        <v>230001</v>
      </c>
      <c r="C40" s="1">
        <v>2414</v>
      </c>
    </row>
    <row r="41" spans="1:3" x14ac:dyDescent="0.25">
      <c r="A41" s="16">
        <v>290000</v>
      </c>
      <c r="B41" s="16">
        <f t="shared" si="0"/>
        <v>260001</v>
      </c>
      <c r="C41" s="1">
        <v>2552</v>
      </c>
    </row>
    <row r="42" spans="1:3" x14ac:dyDescent="0.25">
      <c r="A42" s="16">
        <v>320000</v>
      </c>
      <c r="B42" s="16">
        <f t="shared" si="0"/>
        <v>290001</v>
      </c>
      <c r="C42" s="1">
        <v>2697</v>
      </c>
    </row>
    <row r="43" spans="1:3" x14ac:dyDescent="0.25">
      <c r="A43" s="16">
        <v>350000</v>
      </c>
      <c r="B43" s="16">
        <f t="shared" si="0"/>
        <v>320001</v>
      </c>
      <c r="C43" s="1">
        <v>2760</v>
      </c>
    </row>
    <row r="44" spans="1:3" x14ac:dyDescent="0.25">
      <c r="A44" s="16">
        <v>380000</v>
      </c>
      <c r="B44" s="16">
        <f t="shared" si="0"/>
        <v>350001</v>
      </c>
      <c r="C44" s="1">
        <v>2821</v>
      </c>
    </row>
    <row r="45" spans="1:3" x14ac:dyDescent="0.25">
      <c r="A45" s="16">
        <v>410000</v>
      </c>
      <c r="B45" s="16">
        <f t="shared" si="0"/>
        <v>380001</v>
      </c>
      <c r="C45" s="1">
        <v>2882</v>
      </c>
    </row>
    <row r="46" spans="1:3" x14ac:dyDescent="0.25">
      <c r="A46" s="16">
        <v>440000</v>
      </c>
      <c r="B46" s="16">
        <f t="shared" si="0"/>
        <v>410001</v>
      </c>
      <c r="C46" s="1">
        <v>2939</v>
      </c>
    </row>
    <row r="47" spans="1:3" x14ac:dyDescent="0.25">
      <c r="A47" s="16">
        <v>470000</v>
      </c>
      <c r="B47" s="16">
        <f t="shared" si="0"/>
        <v>440001</v>
      </c>
      <c r="C47" s="1">
        <v>2995</v>
      </c>
    </row>
    <row r="48" spans="1:3" x14ac:dyDescent="0.25">
      <c r="A48" s="16">
        <v>500000</v>
      </c>
      <c r="B48" s="16">
        <f t="shared" si="0"/>
        <v>470001</v>
      </c>
      <c r="C48" s="1">
        <v>3051</v>
      </c>
    </row>
    <row r="49" spans="1:3" x14ac:dyDescent="0.25">
      <c r="A49" s="16">
        <v>550000</v>
      </c>
      <c r="B49" s="16">
        <f t="shared" si="0"/>
        <v>500001</v>
      </c>
      <c r="C49" s="1">
        <v>3132</v>
      </c>
    </row>
    <row r="50" spans="1:3" x14ac:dyDescent="0.25">
      <c r="A50" s="1">
        <v>99999999</v>
      </c>
      <c r="B50" s="16">
        <f t="shared" si="0"/>
        <v>550001</v>
      </c>
      <c r="C50" s="1">
        <v>3211</v>
      </c>
    </row>
  </sheetData>
  <sheetProtection sheet="1"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P62"/>
  <sheetViews>
    <sheetView workbookViewId="0"/>
  </sheetViews>
  <sheetFormatPr baseColWidth="10" defaultRowHeight="15" x14ac:dyDescent="0.25"/>
  <cols>
    <col min="1" max="2" width="9" style="1" customWidth="1"/>
    <col min="3" max="3" width="9.42578125" style="1" customWidth="1"/>
    <col min="4" max="250" width="10.28515625" style="1" customWidth="1"/>
    <col min="251" max="256" width="10.28515625" customWidth="1"/>
  </cols>
  <sheetData>
    <row r="1" spans="1:3" x14ac:dyDescent="0.25">
      <c r="A1" s="15" t="s">
        <v>54</v>
      </c>
      <c r="B1" s="15" t="s">
        <v>55</v>
      </c>
      <c r="C1" s="15" t="s">
        <v>56</v>
      </c>
    </row>
    <row r="2" spans="1:3" x14ac:dyDescent="0.25">
      <c r="A2" s="1">
        <v>3000</v>
      </c>
      <c r="B2" s="1">
        <v>0</v>
      </c>
      <c r="C2" s="1">
        <v>46</v>
      </c>
    </row>
    <row r="3" spans="1:3" x14ac:dyDescent="0.25">
      <c r="A3" s="1">
        <v>3500</v>
      </c>
      <c r="B3" s="1">
        <f t="shared" ref="B3:B62" si="0">A2+1</f>
        <v>3001</v>
      </c>
      <c r="C3" s="1">
        <v>54</v>
      </c>
    </row>
    <row r="4" spans="1:3" x14ac:dyDescent="0.25">
      <c r="A4" s="1">
        <v>4000</v>
      </c>
      <c r="B4" s="1">
        <f t="shared" si="0"/>
        <v>3501</v>
      </c>
      <c r="C4" s="1">
        <v>64</v>
      </c>
    </row>
    <row r="5" spans="1:3" x14ac:dyDescent="0.25">
      <c r="A5" s="1">
        <v>4500</v>
      </c>
      <c r="B5" s="1">
        <f t="shared" si="0"/>
        <v>4001</v>
      </c>
      <c r="C5" s="1">
        <v>72</v>
      </c>
    </row>
    <row r="6" spans="1:3" x14ac:dyDescent="0.25">
      <c r="A6" s="1">
        <v>5000</v>
      </c>
      <c r="B6" s="1">
        <f t="shared" si="0"/>
        <v>4501</v>
      </c>
      <c r="C6" s="1">
        <v>81</v>
      </c>
    </row>
    <row r="7" spans="1:3" x14ac:dyDescent="0.25">
      <c r="A7" s="1">
        <v>6000</v>
      </c>
      <c r="B7" s="1">
        <f t="shared" si="0"/>
        <v>5001</v>
      </c>
      <c r="C7" s="1">
        <v>91</v>
      </c>
    </row>
    <row r="8" spans="1:3" x14ac:dyDescent="0.25">
      <c r="A8" s="1">
        <v>7000</v>
      </c>
      <c r="B8" s="1">
        <f t="shared" si="0"/>
        <v>6001</v>
      </c>
      <c r="C8" s="1">
        <v>99</v>
      </c>
    </row>
    <row r="9" spans="1:3" x14ac:dyDescent="0.25">
      <c r="A9" s="1">
        <v>8000</v>
      </c>
      <c r="B9" s="1">
        <f t="shared" si="0"/>
        <v>7001</v>
      </c>
      <c r="C9" s="1">
        <v>109</v>
      </c>
    </row>
    <row r="10" spans="1:3" x14ac:dyDescent="0.25">
      <c r="A10" s="1">
        <v>9000</v>
      </c>
      <c r="B10" s="1">
        <f t="shared" si="0"/>
        <v>8001</v>
      </c>
      <c r="C10" s="1">
        <v>114</v>
      </c>
    </row>
    <row r="11" spans="1:3" x14ac:dyDescent="0.25">
      <c r="A11" s="1">
        <v>10000</v>
      </c>
      <c r="B11" s="1">
        <f t="shared" si="0"/>
        <v>9001</v>
      </c>
      <c r="C11" s="1">
        <v>120</v>
      </c>
    </row>
    <row r="12" spans="1:3" x14ac:dyDescent="0.25">
      <c r="A12" s="1">
        <v>12500</v>
      </c>
      <c r="B12" s="1">
        <f t="shared" si="0"/>
        <v>10001</v>
      </c>
      <c r="C12" s="1">
        <v>126</v>
      </c>
    </row>
    <row r="13" spans="1:3" x14ac:dyDescent="0.25">
      <c r="A13" s="1">
        <v>15000</v>
      </c>
      <c r="B13" s="1">
        <f t="shared" si="0"/>
        <v>12501</v>
      </c>
      <c r="C13" s="1">
        <v>142</v>
      </c>
    </row>
    <row r="14" spans="1:3" x14ac:dyDescent="0.25">
      <c r="A14" s="1">
        <v>17500</v>
      </c>
      <c r="B14" s="1">
        <f t="shared" si="0"/>
        <v>15001</v>
      </c>
      <c r="C14" s="1">
        <v>157</v>
      </c>
    </row>
    <row r="15" spans="1:3" x14ac:dyDescent="0.25">
      <c r="A15" s="1">
        <v>20000</v>
      </c>
      <c r="B15" s="1">
        <f t="shared" si="0"/>
        <v>17501</v>
      </c>
      <c r="C15" s="1">
        <v>168</v>
      </c>
    </row>
    <row r="16" spans="1:3" x14ac:dyDescent="0.25">
      <c r="A16" s="1">
        <v>22500</v>
      </c>
      <c r="B16" s="1">
        <f t="shared" si="0"/>
        <v>20001</v>
      </c>
      <c r="C16" s="1">
        <v>180</v>
      </c>
    </row>
    <row r="17" spans="1:3" x14ac:dyDescent="0.25">
      <c r="A17" s="1">
        <v>25000</v>
      </c>
      <c r="B17" s="1">
        <f t="shared" si="0"/>
        <v>22501</v>
      </c>
      <c r="C17" s="1">
        <v>190</v>
      </c>
    </row>
    <row r="18" spans="1:3" x14ac:dyDescent="0.25">
      <c r="A18" s="1">
        <v>37500</v>
      </c>
      <c r="B18" s="1">
        <f t="shared" si="0"/>
        <v>25001</v>
      </c>
      <c r="C18" s="1">
        <v>203</v>
      </c>
    </row>
    <row r="19" spans="1:3" x14ac:dyDescent="0.25">
      <c r="A19" s="1">
        <v>50000</v>
      </c>
      <c r="B19" s="1">
        <f t="shared" si="0"/>
        <v>37501</v>
      </c>
      <c r="C19" s="1">
        <v>248</v>
      </c>
    </row>
    <row r="20" spans="1:3" x14ac:dyDescent="0.25">
      <c r="A20" s="1">
        <v>62500</v>
      </c>
      <c r="B20" s="1">
        <f t="shared" si="0"/>
        <v>50001</v>
      </c>
      <c r="C20" s="1">
        <v>286</v>
      </c>
    </row>
    <row r="21" spans="1:3" x14ac:dyDescent="0.25">
      <c r="A21" s="1">
        <v>75000</v>
      </c>
      <c r="B21" s="1">
        <f t="shared" si="0"/>
        <v>62501</v>
      </c>
      <c r="C21" s="1">
        <v>319</v>
      </c>
    </row>
    <row r="22" spans="1:3" x14ac:dyDescent="0.25">
      <c r="A22" s="1">
        <v>87500</v>
      </c>
      <c r="B22" s="1">
        <f t="shared" si="0"/>
        <v>75001</v>
      </c>
      <c r="C22" s="1">
        <v>333</v>
      </c>
    </row>
    <row r="23" spans="1:3" x14ac:dyDescent="0.25">
      <c r="A23" s="1">
        <v>100000</v>
      </c>
      <c r="B23" s="1">
        <f t="shared" si="0"/>
        <v>87501</v>
      </c>
      <c r="C23" s="1">
        <v>348</v>
      </c>
    </row>
    <row r="24" spans="1:3" x14ac:dyDescent="0.25">
      <c r="A24" s="1">
        <v>125000</v>
      </c>
      <c r="B24" s="1">
        <f t="shared" si="0"/>
        <v>100001</v>
      </c>
      <c r="C24" s="1">
        <v>399</v>
      </c>
    </row>
    <row r="25" spans="1:3" x14ac:dyDescent="0.25">
      <c r="A25" s="1">
        <v>150000</v>
      </c>
      <c r="B25" s="1">
        <f t="shared" si="0"/>
        <v>125001</v>
      </c>
      <c r="C25" s="1">
        <v>444</v>
      </c>
    </row>
    <row r="26" spans="1:3" x14ac:dyDescent="0.25">
      <c r="A26" s="1">
        <v>175000</v>
      </c>
      <c r="B26" s="1">
        <f t="shared" si="0"/>
        <v>150001</v>
      </c>
      <c r="C26" s="1">
        <v>483</v>
      </c>
    </row>
    <row r="27" spans="1:3" x14ac:dyDescent="0.25">
      <c r="A27" s="1">
        <v>200000</v>
      </c>
      <c r="B27" s="1">
        <f t="shared" si="0"/>
        <v>175001</v>
      </c>
      <c r="C27" s="1">
        <v>517</v>
      </c>
    </row>
    <row r="28" spans="1:3" x14ac:dyDescent="0.25">
      <c r="A28" s="1">
        <v>225000</v>
      </c>
      <c r="B28" s="1">
        <f t="shared" si="0"/>
        <v>200001</v>
      </c>
      <c r="C28" s="1">
        <v>549</v>
      </c>
    </row>
    <row r="29" spans="1:3" x14ac:dyDescent="0.25">
      <c r="A29" s="1">
        <v>250000</v>
      </c>
      <c r="B29" s="1">
        <f t="shared" si="0"/>
        <v>225001</v>
      </c>
      <c r="C29" s="1">
        <v>578</v>
      </c>
    </row>
    <row r="30" spans="1:3" x14ac:dyDescent="0.25">
      <c r="A30" s="1">
        <v>300000</v>
      </c>
      <c r="B30" s="1">
        <f t="shared" si="0"/>
        <v>250001</v>
      </c>
      <c r="C30" s="1">
        <v>605</v>
      </c>
    </row>
    <row r="31" spans="1:3" x14ac:dyDescent="0.25">
      <c r="A31" s="1">
        <v>350000</v>
      </c>
      <c r="B31" s="1">
        <f t="shared" si="0"/>
        <v>300001</v>
      </c>
      <c r="C31" s="1">
        <v>657</v>
      </c>
    </row>
    <row r="32" spans="1:3" x14ac:dyDescent="0.25">
      <c r="A32" s="1">
        <v>400000</v>
      </c>
      <c r="B32" s="1">
        <f t="shared" si="0"/>
        <v>350001</v>
      </c>
      <c r="C32" s="1">
        <v>704</v>
      </c>
    </row>
    <row r="33" spans="1:3" x14ac:dyDescent="0.25">
      <c r="A33" s="1">
        <v>450000</v>
      </c>
      <c r="B33" s="1">
        <f t="shared" si="0"/>
        <v>400001</v>
      </c>
      <c r="C33" s="1">
        <v>746</v>
      </c>
    </row>
    <row r="34" spans="1:3" x14ac:dyDescent="0.25">
      <c r="A34" s="1">
        <v>500000</v>
      </c>
      <c r="B34" s="1">
        <f t="shared" si="0"/>
        <v>450001</v>
      </c>
      <c r="C34" s="1">
        <v>785</v>
      </c>
    </row>
    <row r="35" spans="1:3" x14ac:dyDescent="0.25">
      <c r="A35" s="1">
        <v>625000</v>
      </c>
      <c r="B35" s="1">
        <f t="shared" si="0"/>
        <v>500001</v>
      </c>
      <c r="C35" s="1">
        <v>822</v>
      </c>
    </row>
    <row r="36" spans="1:3" x14ac:dyDescent="0.25">
      <c r="A36" s="1">
        <v>750000</v>
      </c>
      <c r="B36" s="1">
        <f t="shared" si="0"/>
        <v>625001</v>
      </c>
      <c r="C36" s="1">
        <v>913</v>
      </c>
    </row>
    <row r="37" spans="1:3" x14ac:dyDescent="0.25">
      <c r="A37" s="1">
        <v>875000</v>
      </c>
      <c r="B37" s="1">
        <f t="shared" si="0"/>
        <v>750001</v>
      </c>
      <c r="C37" s="1">
        <v>991</v>
      </c>
    </row>
    <row r="38" spans="1:3" x14ac:dyDescent="0.25">
      <c r="A38" s="1">
        <v>1000000</v>
      </c>
      <c r="B38" s="1">
        <f t="shared" si="0"/>
        <v>875001</v>
      </c>
      <c r="C38" s="1">
        <v>1062</v>
      </c>
    </row>
    <row r="39" spans="1:3" x14ac:dyDescent="0.25">
      <c r="A39" s="1">
        <v>1250000</v>
      </c>
      <c r="B39" s="1">
        <f t="shared" si="0"/>
        <v>1000001</v>
      </c>
      <c r="C39" s="1">
        <v>1126</v>
      </c>
    </row>
    <row r="40" spans="1:3" x14ac:dyDescent="0.25">
      <c r="A40" s="1">
        <v>1500000</v>
      </c>
      <c r="B40" s="1">
        <f t="shared" si="0"/>
        <v>1250001</v>
      </c>
      <c r="C40" s="1">
        <v>1249</v>
      </c>
    </row>
    <row r="41" spans="1:3" x14ac:dyDescent="0.25">
      <c r="A41" s="1">
        <v>1750000</v>
      </c>
      <c r="B41" s="1">
        <f t="shared" si="0"/>
        <v>1500001</v>
      </c>
      <c r="C41" s="1">
        <v>1357</v>
      </c>
    </row>
    <row r="42" spans="1:3" x14ac:dyDescent="0.25">
      <c r="A42" s="1">
        <v>2000000</v>
      </c>
      <c r="B42" s="1">
        <f t="shared" si="0"/>
        <v>1750001</v>
      </c>
      <c r="C42" s="1">
        <v>1455</v>
      </c>
    </row>
    <row r="43" spans="1:3" x14ac:dyDescent="0.25">
      <c r="A43" s="1">
        <v>2250000</v>
      </c>
      <c r="B43" s="1">
        <f t="shared" si="0"/>
        <v>2000001</v>
      </c>
      <c r="C43" s="1">
        <v>1542</v>
      </c>
    </row>
    <row r="44" spans="1:3" x14ac:dyDescent="0.25">
      <c r="A44" s="1">
        <v>2500000</v>
      </c>
      <c r="B44" s="1">
        <f t="shared" si="0"/>
        <v>2250001</v>
      </c>
      <c r="C44" s="1">
        <v>1621</v>
      </c>
    </row>
    <row r="45" spans="1:3" x14ac:dyDescent="0.25">
      <c r="A45" s="1">
        <v>3000000</v>
      </c>
      <c r="B45" s="1">
        <f t="shared" si="0"/>
        <v>2500001</v>
      </c>
      <c r="C45" s="1">
        <v>1695</v>
      </c>
    </row>
    <row r="46" spans="1:3" x14ac:dyDescent="0.25">
      <c r="A46" s="1">
        <v>3500000</v>
      </c>
      <c r="B46" s="1">
        <f t="shared" si="0"/>
        <v>3000001</v>
      </c>
      <c r="C46" s="1">
        <v>1841</v>
      </c>
    </row>
    <row r="47" spans="1:3" x14ac:dyDescent="0.25">
      <c r="A47" s="1">
        <v>4000000</v>
      </c>
      <c r="B47" s="1">
        <f t="shared" si="0"/>
        <v>3500001</v>
      </c>
      <c r="C47" s="1">
        <v>1971</v>
      </c>
    </row>
    <row r="48" spans="1:3" x14ac:dyDescent="0.25">
      <c r="A48" s="1">
        <v>4500000</v>
      </c>
      <c r="B48" s="1">
        <f t="shared" si="0"/>
        <v>4000001</v>
      </c>
      <c r="C48" s="1">
        <v>2089</v>
      </c>
    </row>
    <row r="49" spans="1:3" x14ac:dyDescent="0.25">
      <c r="A49" s="1">
        <v>5000000</v>
      </c>
      <c r="B49" s="1">
        <f t="shared" si="0"/>
        <v>4500001</v>
      </c>
      <c r="C49" s="1">
        <v>2196</v>
      </c>
    </row>
    <row r="50" spans="1:3" x14ac:dyDescent="0.25">
      <c r="A50" s="1">
        <v>7500000</v>
      </c>
      <c r="B50" s="1">
        <f t="shared" si="0"/>
        <v>5000001</v>
      </c>
      <c r="C50" s="1">
        <v>2566</v>
      </c>
    </row>
    <row r="51" spans="1:3" x14ac:dyDescent="0.25">
      <c r="A51" s="1">
        <v>10000000</v>
      </c>
      <c r="B51" s="1">
        <f t="shared" si="0"/>
        <v>7500001</v>
      </c>
      <c r="C51" s="1">
        <v>2983</v>
      </c>
    </row>
    <row r="52" spans="1:3" x14ac:dyDescent="0.25">
      <c r="A52" s="1">
        <v>12500000</v>
      </c>
      <c r="B52" s="1">
        <f t="shared" si="0"/>
        <v>10000001</v>
      </c>
      <c r="C52" s="1">
        <v>3321</v>
      </c>
    </row>
    <row r="53" spans="1:3" x14ac:dyDescent="0.25">
      <c r="A53" s="1">
        <v>15000000</v>
      </c>
      <c r="B53" s="1">
        <f t="shared" si="0"/>
        <v>12500001</v>
      </c>
      <c r="C53" s="1">
        <v>3603</v>
      </c>
    </row>
    <row r="54" spans="1:3" x14ac:dyDescent="0.25">
      <c r="A54" s="1">
        <v>17500000</v>
      </c>
      <c r="B54" s="1">
        <f t="shared" si="0"/>
        <v>15000001</v>
      </c>
      <c r="C54" s="1">
        <v>3843</v>
      </c>
    </row>
    <row r="55" spans="1:3" x14ac:dyDescent="0.25">
      <c r="A55" s="1">
        <v>20000000</v>
      </c>
      <c r="B55" s="1">
        <f t="shared" si="0"/>
        <v>17500001</v>
      </c>
      <c r="C55" s="1">
        <v>4050</v>
      </c>
    </row>
    <row r="56" spans="1:3" x14ac:dyDescent="0.25">
      <c r="A56" s="1">
        <v>22500000</v>
      </c>
      <c r="B56" s="1">
        <f t="shared" si="0"/>
        <v>20000001</v>
      </c>
      <c r="C56" s="1">
        <v>4314</v>
      </c>
    </row>
    <row r="57" spans="1:3" x14ac:dyDescent="0.25">
      <c r="A57" s="1">
        <v>25000000</v>
      </c>
      <c r="B57" s="1">
        <f t="shared" si="0"/>
        <v>22500001</v>
      </c>
      <c r="C57" s="1">
        <v>4558</v>
      </c>
    </row>
    <row r="58" spans="1:3" x14ac:dyDescent="0.25">
      <c r="A58" s="1">
        <v>30000000</v>
      </c>
      <c r="B58" s="1">
        <f t="shared" si="0"/>
        <v>25000001</v>
      </c>
      <c r="C58" s="1">
        <v>5014</v>
      </c>
    </row>
    <row r="59" spans="1:3" x14ac:dyDescent="0.25">
      <c r="A59" s="1">
        <v>35000000</v>
      </c>
      <c r="B59" s="1">
        <f t="shared" si="0"/>
        <v>30000001</v>
      </c>
      <c r="C59" s="1">
        <v>5433</v>
      </c>
    </row>
    <row r="60" spans="1:3" x14ac:dyDescent="0.25">
      <c r="A60" s="1">
        <v>40000000</v>
      </c>
      <c r="B60" s="1">
        <f t="shared" si="0"/>
        <v>35000001</v>
      </c>
      <c r="C60" s="1">
        <v>5823</v>
      </c>
    </row>
    <row r="61" spans="1:3" x14ac:dyDescent="0.25">
      <c r="A61" s="1">
        <v>45000000</v>
      </c>
      <c r="B61" s="1">
        <f t="shared" si="0"/>
        <v>40000001</v>
      </c>
      <c r="C61" s="1">
        <v>6187</v>
      </c>
    </row>
    <row r="62" spans="1:3" x14ac:dyDescent="0.25">
      <c r="A62" s="1">
        <v>99999999</v>
      </c>
      <c r="B62" s="1">
        <f t="shared" si="0"/>
        <v>45000001</v>
      </c>
      <c r="C62" s="1">
        <v>6532</v>
      </c>
    </row>
  </sheetData>
  <sheetProtection sheet="1"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N24"/>
  <sheetViews>
    <sheetView workbookViewId="0"/>
  </sheetViews>
  <sheetFormatPr baseColWidth="10" defaultRowHeight="15" x14ac:dyDescent="0.25"/>
  <cols>
    <col min="1" max="1" width="9" style="1" customWidth="1"/>
    <col min="2" max="2" width="7" style="1" customWidth="1"/>
    <col min="3" max="3" width="9.42578125" style="1" customWidth="1"/>
    <col min="4" max="248" width="10.28515625" style="1" customWidth="1"/>
    <col min="249" max="256" width="10.28515625" customWidth="1"/>
  </cols>
  <sheetData>
    <row r="1" spans="1:3" x14ac:dyDescent="0.25">
      <c r="A1" s="15" t="s">
        <v>54</v>
      </c>
      <c r="B1" s="15" t="s">
        <v>55</v>
      </c>
      <c r="C1" s="15" t="s">
        <v>56</v>
      </c>
    </row>
    <row r="2" spans="1:3" x14ac:dyDescent="0.25">
      <c r="A2" s="1">
        <v>15000</v>
      </c>
      <c r="B2" s="1">
        <v>0</v>
      </c>
      <c r="C2" s="1">
        <v>68</v>
      </c>
    </row>
    <row r="3" spans="1:3" x14ac:dyDescent="0.25">
      <c r="A3" s="1">
        <v>17500</v>
      </c>
      <c r="B3" s="1">
        <f t="shared" ref="B3:B24" si="0">A2+1</f>
        <v>15001</v>
      </c>
      <c r="C3" s="1">
        <v>75</v>
      </c>
    </row>
    <row r="4" spans="1:3" x14ac:dyDescent="0.25">
      <c r="A4" s="1">
        <v>20000</v>
      </c>
      <c r="B4" s="1">
        <f t="shared" si="0"/>
        <v>17501</v>
      </c>
      <c r="C4" s="1">
        <v>83</v>
      </c>
    </row>
    <row r="5" spans="1:3" x14ac:dyDescent="0.25">
      <c r="A5" s="1">
        <v>22500</v>
      </c>
      <c r="B5" s="1">
        <f t="shared" si="0"/>
        <v>20001</v>
      </c>
      <c r="C5" s="1">
        <v>88</v>
      </c>
    </row>
    <row r="6" spans="1:3" x14ac:dyDescent="0.25">
      <c r="A6" s="1">
        <v>25000</v>
      </c>
      <c r="B6" s="1">
        <f t="shared" si="0"/>
        <v>22501</v>
      </c>
      <c r="C6" s="1">
        <v>95</v>
      </c>
    </row>
    <row r="7" spans="1:3" x14ac:dyDescent="0.25">
      <c r="A7" s="1">
        <v>30000</v>
      </c>
      <c r="B7" s="1">
        <f t="shared" si="0"/>
        <v>25001</v>
      </c>
      <c r="C7" s="1">
        <v>102</v>
      </c>
    </row>
    <row r="8" spans="1:3" x14ac:dyDescent="0.25">
      <c r="A8" s="1">
        <v>35000</v>
      </c>
      <c r="B8" s="1">
        <f t="shared" si="0"/>
        <v>30001</v>
      </c>
      <c r="C8" s="1">
        <v>110</v>
      </c>
    </row>
    <row r="9" spans="1:3" x14ac:dyDescent="0.25">
      <c r="A9" s="1">
        <v>40000</v>
      </c>
      <c r="B9" s="1">
        <f t="shared" si="0"/>
        <v>35001</v>
      </c>
      <c r="C9" s="1">
        <v>115</v>
      </c>
    </row>
    <row r="10" spans="1:3" x14ac:dyDescent="0.25">
      <c r="A10" s="1">
        <v>45000</v>
      </c>
      <c r="B10" s="1">
        <f t="shared" si="0"/>
        <v>40001</v>
      </c>
      <c r="C10" s="1">
        <v>122</v>
      </c>
    </row>
    <row r="11" spans="1:3" x14ac:dyDescent="0.25">
      <c r="A11" s="1">
        <v>50000</v>
      </c>
      <c r="B11" s="1">
        <f t="shared" si="0"/>
        <v>45001</v>
      </c>
      <c r="C11" s="1">
        <v>130</v>
      </c>
    </row>
    <row r="12" spans="1:3" x14ac:dyDescent="0.25">
      <c r="A12" s="1">
        <v>62500</v>
      </c>
      <c r="B12" s="1">
        <f t="shared" si="0"/>
        <v>50001</v>
      </c>
      <c r="C12" s="1">
        <v>137</v>
      </c>
    </row>
    <row r="13" spans="1:3" x14ac:dyDescent="0.25">
      <c r="A13" s="1">
        <v>75000</v>
      </c>
      <c r="B13" s="1">
        <f t="shared" si="0"/>
        <v>62501</v>
      </c>
      <c r="C13" s="1">
        <v>149</v>
      </c>
    </row>
    <row r="14" spans="1:3" x14ac:dyDescent="0.25">
      <c r="A14" s="1">
        <v>87500</v>
      </c>
      <c r="B14" s="1">
        <f t="shared" si="0"/>
        <v>75001</v>
      </c>
      <c r="C14" s="1">
        <v>164</v>
      </c>
    </row>
    <row r="15" spans="1:3" x14ac:dyDescent="0.25">
      <c r="A15" s="1">
        <v>100000</v>
      </c>
      <c r="B15" s="1">
        <f t="shared" si="0"/>
        <v>87501</v>
      </c>
      <c r="C15" s="1">
        <v>177</v>
      </c>
    </row>
    <row r="16" spans="1:3" x14ac:dyDescent="0.25">
      <c r="A16" s="1">
        <v>125000</v>
      </c>
      <c r="B16" s="1">
        <f t="shared" si="0"/>
        <v>100001</v>
      </c>
      <c r="C16" s="1">
        <v>197</v>
      </c>
    </row>
    <row r="17" spans="1:3" x14ac:dyDescent="0.25">
      <c r="A17" s="1">
        <v>150000</v>
      </c>
      <c r="B17" s="1">
        <f t="shared" si="0"/>
        <v>125001</v>
      </c>
      <c r="C17" s="1">
        <v>217</v>
      </c>
    </row>
    <row r="18" spans="1:3" x14ac:dyDescent="0.25">
      <c r="A18" s="1">
        <v>200000</v>
      </c>
      <c r="B18" s="1">
        <f t="shared" si="0"/>
        <v>150001</v>
      </c>
      <c r="C18" s="1">
        <v>259</v>
      </c>
    </row>
    <row r="19" spans="1:3" x14ac:dyDescent="0.25">
      <c r="A19" s="1">
        <v>250000</v>
      </c>
      <c r="B19" s="1">
        <f t="shared" si="0"/>
        <v>200001</v>
      </c>
      <c r="C19" s="1">
        <v>299</v>
      </c>
    </row>
    <row r="20" spans="1:3" x14ac:dyDescent="0.25">
      <c r="A20" s="1">
        <v>300000</v>
      </c>
      <c r="B20" s="1">
        <f t="shared" si="0"/>
        <v>250001</v>
      </c>
      <c r="C20" s="1">
        <v>339</v>
      </c>
    </row>
    <row r="21" spans="1:3" x14ac:dyDescent="0.25">
      <c r="A21" s="1">
        <v>350000</v>
      </c>
      <c r="B21" s="1">
        <f t="shared" si="0"/>
        <v>300001</v>
      </c>
      <c r="C21" s="1">
        <v>381</v>
      </c>
    </row>
    <row r="22" spans="1:3" x14ac:dyDescent="0.25">
      <c r="A22" s="1">
        <v>400000</v>
      </c>
      <c r="B22" s="1">
        <f t="shared" si="0"/>
        <v>350001</v>
      </c>
      <c r="C22" s="1">
        <v>416</v>
      </c>
    </row>
    <row r="23" spans="1:3" x14ac:dyDescent="0.25">
      <c r="A23" s="1">
        <v>450000</v>
      </c>
      <c r="B23" s="1">
        <f t="shared" si="0"/>
        <v>400001</v>
      </c>
      <c r="C23" s="1">
        <v>448</v>
      </c>
    </row>
    <row r="24" spans="1:3" x14ac:dyDescent="0.25">
      <c r="A24" s="1">
        <v>99999999</v>
      </c>
      <c r="B24" s="1">
        <f t="shared" si="0"/>
        <v>450001</v>
      </c>
      <c r="C24" s="1">
        <v>483</v>
      </c>
    </row>
  </sheetData>
  <sheetProtection sheet="1"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Tabelle1</vt:lpstr>
      <vt:lpstr>A_BERATUNG</vt:lpstr>
      <vt:lpstr>B_ABSCHLUSS</vt:lpstr>
      <vt:lpstr>C_BUCHHALTUNG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Client4</dc:creator>
  <cp:lastModifiedBy>Client4</cp:lastModifiedBy>
  <cp:lastPrinted>2020-06-30T18:50:59Z</cp:lastPrinted>
  <dcterms:created xsi:type="dcterms:W3CDTF">2020-06-30T18:46:42Z</dcterms:created>
  <dcterms:modified xsi:type="dcterms:W3CDTF">2021-01-10T09:00:46Z</dcterms:modified>
</cp:coreProperties>
</file>